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-memo\Desktop\1ERO CONSOLIDADA SECTOR PARAMUNICIPAL 2024\"/>
    </mc:Choice>
  </mc:AlternateContent>
  <xr:revisionPtr revIDLastSave="0" documentId="13_ncr:1_{4B01E38C-1F23-4454-AF64-6059C82B6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 JUMA" sheetId="5" r:id="rId1"/>
    <sheet name="ESF DIF " sheetId="6" state="hidden" r:id="rId2"/>
    <sheet name="ESF IMCA" sheetId="7" state="hidden" r:id="rId3"/>
  </sheets>
  <definedNames>
    <definedName name="_xlnm._FilterDatabase" localSheetId="0" hidden="1">'ESF JUMA'!$A$2:$F$49</definedName>
    <definedName name="_xlnm.Print_Area" localSheetId="0">'ESF JUMA'!$A$1:$F$53</definedName>
  </definedNames>
  <calcPr calcId="191029"/>
  <fileRecoveryPr autoRecover="0"/>
</workbook>
</file>

<file path=xl/calcChain.xml><?xml version="1.0" encoding="utf-8"?>
<calcChain xmlns="http://schemas.openxmlformats.org/spreadsheetml/2006/main">
  <c r="F37" i="5" l="1"/>
  <c r="E37" i="5"/>
  <c r="F36" i="5"/>
  <c r="E36" i="5"/>
  <c r="E32" i="5"/>
  <c r="F31" i="5"/>
  <c r="E31" i="5"/>
  <c r="C22" i="5"/>
  <c r="B22" i="5"/>
  <c r="C21" i="5"/>
  <c r="B21" i="5"/>
  <c r="C20" i="5"/>
  <c r="B20" i="5"/>
  <c r="C19" i="5"/>
  <c r="B19" i="5"/>
  <c r="C18" i="5"/>
  <c r="B18" i="5"/>
  <c r="C7" i="5"/>
  <c r="B7" i="5"/>
  <c r="C6" i="5"/>
  <c r="B6" i="5"/>
  <c r="F5" i="5"/>
  <c r="E5" i="5"/>
  <c r="C5" i="5"/>
  <c r="B5" i="5"/>
  <c r="F42" i="7"/>
  <c r="F46" i="7" s="1"/>
  <c r="E42" i="7"/>
  <c r="E46" i="7" s="1"/>
  <c r="F35" i="7"/>
  <c r="E35" i="7"/>
  <c r="F30" i="7"/>
  <c r="E30" i="7"/>
  <c r="B28" i="7"/>
  <c r="C26" i="7"/>
  <c r="B26" i="7"/>
  <c r="F24" i="7"/>
  <c r="E24" i="7"/>
  <c r="E26" i="7" s="1"/>
  <c r="F14" i="7"/>
  <c r="F26" i="7" s="1"/>
  <c r="E14" i="7"/>
  <c r="C13" i="7"/>
  <c r="C28" i="7" s="1"/>
  <c r="B13" i="7"/>
  <c r="E48" i="7" l="1"/>
  <c r="F48" i="7"/>
  <c r="F42" i="6" l="1"/>
  <c r="E42" i="6"/>
  <c r="F35" i="6"/>
  <c r="E35" i="6"/>
  <c r="F30" i="6"/>
  <c r="E30" i="6"/>
  <c r="E26" i="6"/>
  <c r="C26" i="6"/>
  <c r="B26" i="6"/>
  <c r="B28" i="6" s="1"/>
  <c r="F24" i="6"/>
  <c r="E24" i="6"/>
  <c r="F14" i="6"/>
  <c r="F26" i="6" s="1"/>
  <c r="E14" i="6"/>
  <c r="C13" i="6"/>
  <c r="B13" i="6"/>
  <c r="F42" i="5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C28" i="6" l="1"/>
  <c r="E46" i="6"/>
  <c r="E48" i="6" s="1"/>
  <c r="F46" i="6"/>
  <c r="F48" i="6" s="1"/>
  <c r="F26" i="5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<sst xmlns="http://schemas.openxmlformats.org/spreadsheetml/2006/main" count="186" uniqueCount="63">
  <si>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</si>
  <si>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</si>
  <si>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</si>
  <si>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</si>
  <si>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</si>
  <si>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</si>
  <si>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</si>
  <si>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</si>
  <si>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</si>
  <si>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</si>
  <si>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</si>
  <si>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</si>
  <si>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</si>
  <si>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</si>
  <si>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</si>
  <si>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</si>
  <si>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</si>
  <si>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</si>
  <si>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</si>
  <si>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</si>
  <si>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</si>
  <si>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</si>
  <si>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</si>
  <si>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</si>
  <si>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</si>
  <si>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</si>
  <si>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</si>
  <si>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</si>
  <si>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</si>
  <si>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</si>
  <si>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</si>
  <si>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</si>
  <si>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</si>
  <si>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</si>
  <si>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</si>
  <si>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</si>
  <si>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</si>
  <si>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</si>
  <si>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</si>
  <si>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</si>
  <si>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</si>
  <si>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</si>
  <si>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</si>
  <si>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</si>
  <si>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</si>
  <si>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</si>
  <si>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</si>
  <si>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</si>
  <si>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</si>
  <si>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</si>
  <si>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</si>
  <si>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</si>
  <si>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</si>
  <si>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</si>
  <si>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</si>
  <si>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</si>
  <si>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</si>
  <si>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</si>
  <si>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</si>
  <si>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</si>
  <si>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Integral de Paramunicipales del Municipio De Acámbaro, Gto.
Estado de Situación Financiera
Al 31 de Diciembre de 2024
(Cifras en Pesos)</t>
  </si>
  <si>
    <t>Sistema para el Desarrollo Integral de la Familia del Municipio de Acámbaro, Guanajuato
Estado de Situación Financiera
Al 31 de Diciembre de 2024
(Cifras en Pesos)</t>
  </si>
  <si>
    <t>Instituto Municipal de Cultura de Acámbaro,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</si>
</sst>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2" zoomScale="110" zoomScaleNormal="110" zoomScaleSheetLayoutView="100" workbookViewId="0">
      <selection activeCell="D68" sqref="D6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f>21988440.2+'ESF DIF '!B5+'ESF IMCA'!B5</f>
        <v>30423274.969999999</v>
      </c>
      <c r="C5" s="18">
        <f>28338565.38+'ESF DIF '!C5+'ESF IMCA'!C5</f>
        <v>36324914.460000001</v>
      </c>
      <c r="D5" s="9" t="s">
        <v>36</v>
      </c>
      <c r="E5" s="18">
        <f>27774717.52+'ESF DIF '!E5+'ESF IMCA'!E5</f>
        <v>28609284.550000001</v>
      </c>
      <c r="F5" s="21">
        <f>23533986.99+'ESF DIF '!F5+'ESF IMCA'!F5</f>
        <v>24407943.52</v>
      </c>
    </row>
    <row r="6" spans="1:6" x14ac:dyDescent="0.2">
      <c r="A6" s="9" t="s">
        <v>23</v>
      </c>
      <c r="B6" s="18">
        <f>38388289.9+'ESF DIF '!B6+'ESF IMCA'!B6</f>
        <v>39102314.649999999</v>
      </c>
      <c r="C6" s="18">
        <f>33886355.2+'ESF DIF '!C6+'ESF IMCA'!C6</f>
        <v>34545732.300000004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f>441241.06+'ESF DIF '!B7+'ESF IMCA'!B7</f>
        <v>453688.77</v>
      </c>
      <c r="C7" s="18">
        <f>116481.72+'ESF DIF '!C7+'ESF IMCA'!C7</f>
        <v>128929.43000000001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9945629.0299999993</v>
      </c>
      <c r="C9" s="18">
        <v>5426954.4100000001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79924907.420000002</v>
      </c>
      <c r="C13" s="20">
        <f>SUM(C5:C11)</f>
        <v>76426530.600000009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28609284.550000001</v>
      </c>
      <c r="F14" s="25">
        <f>SUM(F5:F12)</f>
        <v>24407943.52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72654.399999999994</v>
      </c>
      <c r="F17" s="21">
        <v>72654.399999999994</v>
      </c>
    </row>
    <row r="18" spans="1:6" x14ac:dyDescent="0.2">
      <c r="A18" s="9" t="s">
        <v>30</v>
      </c>
      <c r="B18" s="18">
        <f>57191994.61+'ESF DIF '!B18+'ESF IMCA'!B18</f>
        <v>61515364.769999996</v>
      </c>
      <c r="C18" s="18">
        <f>51221122.3+'ESF DIF '!C18+'ESF IMCA'!C18</f>
        <v>55544492.459999993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f>39634530.25+'ESF DIF '!B19+'ESF IMCA'!B19</f>
        <v>44307521.830000006</v>
      </c>
      <c r="C19" s="18">
        <f>35524897.59+'ESF DIF '!C19+'ESF IMCA'!C19</f>
        <v>39428758.170000009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f>3516386.89+'ESF DIF '!B20+'ESF IMCA'!B20</f>
        <v>3547772.29</v>
      </c>
      <c r="C20" s="18">
        <f>3516386.89+'ESF DIF '!C20+'ESF IMCA'!C20</f>
        <v>3547772.29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f>-15440175.3+'ESF DIF '!B21+'ESF IMCA'!B21</f>
        <v>-16429844.74</v>
      </c>
      <c r="C21" s="18">
        <f>-11567679.92+'ESF DIF '!C21+'ESF IMCA'!C21</f>
        <v>-12411170.01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f>3744266.72+'ESF DIF '!B22+'ESF IMCA'!B22</f>
        <v>3922970.1300000004</v>
      </c>
      <c r="C22" s="18">
        <f>3744266.72+'ESF DIF '!C22+'ESF IMCA'!C22</f>
        <v>3922970.1300000004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72654.399999999994</v>
      </c>
      <c r="F24" s="25">
        <f>SUM(F17:F22)</f>
        <v>72654.399999999994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96863784.280000001</v>
      </c>
      <c r="C26" s="20">
        <f>SUM(C16:C24)</f>
        <v>90032823.039999992</v>
      </c>
      <c r="D26" s="12" t="s">
        <v>50</v>
      </c>
      <c r="E26" s="20">
        <f>SUM(E24+E14)</f>
        <v>28681938.949999999</v>
      </c>
      <c r="F26" s="25">
        <f>SUM(F14+F24)</f>
        <v>24480597.919999998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176788691.69999999</v>
      </c>
      <c r="C28" s="20">
        <f>C13+C26</f>
        <v>166459353.63999999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142227027.15000001</v>
      </c>
      <c r="F30" s="25">
        <f>SUM(F31:F33)</f>
        <v>142227027.15000001</v>
      </c>
    </row>
    <row r="31" spans="1:6" x14ac:dyDescent="0.2">
      <c r="A31" s="13"/>
      <c r="B31" s="14"/>
      <c r="C31" s="15"/>
      <c r="D31" s="9" t="s">
        <v>2</v>
      </c>
      <c r="E31" s="18">
        <f>139098132.74+'ESF DIF '!E31+'ESF IMCA'!E31</f>
        <v>141522474.65000001</v>
      </c>
      <c r="F31" s="21">
        <f>139098132.74+'ESF DIF '!F31+'ESF IMCA'!F31</f>
        <v>141522474.65000001</v>
      </c>
    </row>
    <row r="32" spans="1:6" x14ac:dyDescent="0.2">
      <c r="A32" s="13"/>
      <c r="B32" s="14"/>
      <c r="C32" s="15"/>
      <c r="D32" s="9" t="s">
        <v>13</v>
      </c>
      <c r="E32" s="18">
        <f>704552.5+'ESF DIF '!E32+'ESF IMCA'!E32</f>
        <v>704552.5</v>
      </c>
      <c r="F32" s="21">
        <v>704552.5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5879725.5999999996</v>
      </c>
      <c r="F35" s="25">
        <f>SUM(F36:F40)</f>
        <v>-248271.43000000156</v>
      </c>
    </row>
    <row r="36" spans="1:6" x14ac:dyDescent="0.2">
      <c r="A36" s="13"/>
      <c r="B36" s="14"/>
      <c r="C36" s="15"/>
      <c r="D36" s="9" t="s">
        <v>46</v>
      </c>
      <c r="E36" s="18">
        <f>5070850.54+'ESF DIF '!E36+'ESF IMCA'!E36</f>
        <v>6821438.8300000001</v>
      </c>
      <c r="F36" s="21">
        <f>12299585.54+'ESF DIF '!F36+'ESF IMCA'!F36</f>
        <v>14292477.839999998</v>
      </c>
    </row>
    <row r="37" spans="1:6" x14ac:dyDescent="0.2">
      <c r="A37" s="13"/>
      <c r="B37" s="14"/>
      <c r="C37" s="15"/>
      <c r="D37" s="9" t="s">
        <v>14</v>
      </c>
      <c r="E37" s="18">
        <f>-13310304.34+'ESF DIF '!E37+'ESF IMCA'!E37</f>
        <v>-941713.23</v>
      </c>
      <c r="F37" s="21">
        <f>-25501561.88+'ESF DIF '!F37+'ESF IMCA'!F37</f>
        <v>-14540749.27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148106752.75</v>
      </c>
      <c r="F46" s="25">
        <f>SUM(F42+F35+F30)</f>
        <v>141978755.72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176788691.69999999</v>
      </c>
      <c r="F48" s="20">
        <f>F46+F26</f>
        <v>166459353.63999999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CA6F-2DBF-4EDA-ADC5-7100CCBF7CC3}">
  <sheetPr>
    <pageSetUpPr fitToPage="1"/>
  </sheetPr>
  <dimension ref="A1:F51"/>
  <sheetViews>
    <sheetView topLeftCell="A16" zoomScaleNormal="100" workbookViewId="0">
      <selection activeCell="F54" sqref="F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51.75" customHeight="1" x14ac:dyDescent="0.2">
      <c r="A1" s="26" t="s">
        <v>61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5068059.41</v>
      </c>
      <c r="C5" s="18">
        <v>5123127.63</v>
      </c>
      <c r="D5" s="9" t="s">
        <v>36</v>
      </c>
      <c r="E5" s="18">
        <v>251240.8</v>
      </c>
      <c r="F5" s="21">
        <v>269987.23</v>
      </c>
    </row>
    <row r="6" spans="1:6" x14ac:dyDescent="0.2">
      <c r="A6" s="9" t="s">
        <v>23</v>
      </c>
      <c r="B6" s="18">
        <v>518121.84</v>
      </c>
      <c r="C6" s="18">
        <v>487746.49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5447.71</v>
      </c>
      <c r="C7" s="18">
        <v>5447.71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5591628.96</v>
      </c>
      <c r="C13" s="20">
        <f>SUM(C5:C11)</f>
        <v>5616321.8300000001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251240.8</v>
      </c>
      <c r="F14" s="25">
        <f>SUM(F5:F12)</f>
        <v>269987.23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4323370.16</v>
      </c>
      <c r="C18" s="18">
        <v>4323370.16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3823075.63</v>
      </c>
      <c r="C19" s="18">
        <v>3053944.63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-839002.43</v>
      </c>
      <c r="C21" s="18">
        <v>-708415.76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178703.41</v>
      </c>
      <c r="C22" s="18">
        <v>178703.41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7486146.7700000005</v>
      </c>
      <c r="C26" s="20">
        <f>SUM(C16:C24)</f>
        <v>6847602.4400000004</v>
      </c>
      <c r="D26" s="12" t="s">
        <v>50</v>
      </c>
      <c r="E26" s="20">
        <f>SUM(E24+E14)</f>
        <v>251240.8</v>
      </c>
      <c r="F26" s="25">
        <f>SUM(F14+F24)</f>
        <v>269987.23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13077775.73</v>
      </c>
      <c r="C28" s="20">
        <f>C13+C26</f>
        <v>12463924.27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2424341.91</v>
      </c>
      <c r="F30" s="25">
        <f>SUM(F31:F33)</f>
        <v>2424341.91</v>
      </c>
    </row>
    <row r="31" spans="1:6" x14ac:dyDescent="0.2">
      <c r="A31" s="13"/>
      <c r="B31" s="14"/>
      <c r="C31" s="15"/>
      <c r="D31" s="9" t="s">
        <v>2</v>
      </c>
      <c r="E31" s="18">
        <v>2424341.91</v>
      </c>
      <c r="F31" s="21">
        <v>2424341.91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10402193.02</v>
      </c>
      <c r="F35" s="25">
        <f>SUM(F36:F40)</f>
        <v>9769595.1300000008</v>
      </c>
    </row>
    <row r="36" spans="1:6" x14ac:dyDescent="0.2">
      <c r="A36" s="13"/>
      <c r="B36" s="14"/>
      <c r="C36" s="15"/>
      <c r="D36" s="9" t="s">
        <v>46</v>
      </c>
      <c r="E36" s="18">
        <v>1217711.69</v>
      </c>
      <c r="F36" s="21">
        <v>1526147.93</v>
      </c>
    </row>
    <row r="37" spans="1:6" x14ac:dyDescent="0.2">
      <c r="A37" s="13"/>
      <c r="B37" s="14"/>
      <c r="C37" s="15"/>
      <c r="D37" s="9" t="s">
        <v>14</v>
      </c>
      <c r="E37" s="18">
        <v>9184481.3300000001</v>
      </c>
      <c r="F37" s="21">
        <v>8243447.2000000002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12826534.93</v>
      </c>
      <c r="F46" s="25">
        <f>SUM(F42+F35+F30)</f>
        <v>12193937.040000001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13077775.73</v>
      </c>
      <c r="F48" s="20">
        <f>F46+F26</f>
        <v>12463924.270000001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mergeCells count="1">
    <mergeCell ref="A1:F1"/>
  </mergeCells>
  <pageMargins left="0.74803149606299213" right="0.74803149606299213" top="0.74803149606299213" bottom="0.51181102362204722" header="0.51181102362204722" footer="0.74803149606299213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FF94-1800-4F8A-9FE1-52111737B3BE}">
  <sheetPr>
    <pageSetUpPr fitToPage="1"/>
  </sheetPr>
  <dimension ref="A1:F51"/>
  <sheetViews>
    <sheetView topLeftCell="A19" zoomScale="110" zoomScaleNormal="110" workbookViewId="0">
      <selection activeCell="B36" sqref="B3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56.25" customHeight="1" x14ac:dyDescent="0.2">
      <c r="A1" s="26" t="s">
        <v>62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3366775.36</v>
      </c>
      <c r="C5" s="18">
        <v>2863221.45</v>
      </c>
      <c r="D5" s="9" t="s">
        <v>36</v>
      </c>
      <c r="E5" s="18">
        <v>583326.23</v>
      </c>
      <c r="F5" s="21">
        <v>603969.30000000005</v>
      </c>
    </row>
    <row r="6" spans="1:6" x14ac:dyDescent="0.2">
      <c r="A6" s="9" t="s">
        <v>23</v>
      </c>
      <c r="B6" s="18">
        <v>195902.91</v>
      </c>
      <c r="C6" s="18">
        <v>171630.61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7000</v>
      </c>
      <c r="C7" s="18">
        <v>7000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3569678.27</v>
      </c>
      <c r="C13" s="20">
        <f>SUM(C5:C11)</f>
        <v>3041852.06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583326.23</v>
      </c>
      <c r="F14" s="25">
        <f>SUM(F5:F12)</f>
        <v>603969.30000000005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849915.95</v>
      </c>
      <c r="C19" s="18">
        <v>849915.95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31385.4</v>
      </c>
      <c r="C20" s="18">
        <v>31385.4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-150667.01</v>
      </c>
      <c r="C21" s="18">
        <v>-135074.32999999999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730634.34</v>
      </c>
      <c r="C26" s="20">
        <f>SUM(C16:C24)</f>
        <v>746227.02</v>
      </c>
      <c r="D26" s="12" t="s">
        <v>50</v>
      </c>
      <c r="E26" s="20">
        <f>SUM(E24+E14)</f>
        <v>583326.23</v>
      </c>
      <c r="F26" s="25">
        <f>SUM(F14+F24)</f>
        <v>603969.30000000005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4300312.6100000003</v>
      </c>
      <c r="C28" s="20">
        <f>C13+C26</f>
        <v>3788079.08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3716986.38</v>
      </c>
      <c r="F35" s="25">
        <f>SUM(F36:F40)</f>
        <v>3184109.7800000003</v>
      </c>
    </row>
    <row r="36" spans="1:6" x14ac:dyDescent="0.2">
      <c r="A36" s="13"/>
      <c r="B36" s="14"/>
      <c r="C36" s="15"/>
      <c r="D36" s="9" t="s">
        <v>46</v>
      </c>
      <c r="E36" s="18">
        <v>532876.6</v>
      </c>
      <c r="F36" s="21">
        <v>466744.37</v>
      </c>
    </row>
    <row r="37" spans="1:6" x14ac:dyDescent="0.2">
      <c r="A37" s="13"/>
      <c r="B37" s="14"/>
      <c r="C37" s="15"/>
      <c r="D37" s="9" t="s">
        <v>14</v>
      </c>
      <c r="E37" s="18">
        <v>3184109.78</v>
      </c>
      <c r="F37" s="21">
        <v>2717365.41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3716986.38</v>
      </c>
      <c r="F46" s="25">
        <f>SUM(F42+F35+F30)</f>
        <v>3184109.7800000003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4300312.6099999994</v>
      </c>
      <c r="F48" s="20">
        <f>F46+F26</f>
        <v>3788079.08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mergeCells count="1">
    <mergeCell ref="A1:F1"/>
  </mergeCells>
  <pageMargins left="0.74803149606299213" right="0.74803149606299213" top="0.74803149606299213" bottom="0.51181102362204722" header="0.51181102362204722" footer="0.74803149606299213"/>
  <pageSetup paperSize="9" scale="85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ESF JUMA</vt:lpstr>
      <vt:lpstr>ESF DIF </vt:lpstr>
      <vt:lpstr>ESF IMCA</vt:lpstr>
      <vt:lpstr>'ESF JUMA'!Área_de_impresión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Tes-memo</cp:lastModifiedBy>
  <cp:lastPrinted>2025-02-20T18:55:23Z</cp:lastPrinted>
  <dcterms:created xsi:type="dcterms:W3CDTF">2012-12-11T20:26:08Z</dcterms:created>
  <dcterms:modified xsi:type="dcterms:W3CDTF">2025-02-21T15:30:55Z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